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psgconst-my.sharepoint.com/personal/marusak_psg_cz/Documents/Plocha/VV pro/CPS vyplněné/"/>
    </mc:Choice>
  </mc:AlternateContent>
  <xr:revisionPtr revIDLastSave="18" documentId="11_196897C20BF6C21E6B686AF45CAE6BE3CFBCB5FA" xr6:coauthVersionLast="47" xr6:coauthVersionMax="47" xr10:uidLastSave="{7868A9C2-F170-40C8-A19B-02B20F443553}"/>
  <bookViews>
    <workbookView xWindow="28680" yWindow="690" windowWidth="29040" windowHeight="15720" activeTab="1" xr2:uid="{00000000-000D-0000-FFFF-FFFF00000000}"/>
  </bookViews>
  <sheets>
    <sheet name="Parametry" sheetId="1" r:id="rId1"/>
    <sheet name="Rekapitulace" sheetId="3" r:id="rId2"/>
    <sheet name="Výkaz výměr" sheetId="2" r:id="rId3"/>
  </sheets>
  <definedNames>
    <definedName name="_xlnm.Print_Area" localSheetId="0">Parametry!$A$1:$B$33</definedName>
    <definedName name="_xlnm.Print_Area" localSheetId="1">Rekapitulace!$A$1:$C$27</definedName>
    <definedName name="_xlnm.Print_Area" localSheetId="2">'Výkaz výměr'!$A$1:$J$54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3" l="1"/>
  <c r="C26" i="3" s="1"/>
  <c r="C9" i="3"/>
  <c r="B3" i="3"/>
  <c r="C4" i="3" s="1"/>
  <c r="I53" i="2"/>
  <c r="H53" i="2"/>
  <c r="F53" i="2"/>
  <c r="I51" i="2"/>
  <c r="H51" i="2"/>
  <c r="F51" i="2"/>
  <c r="I50" i="2"/>
  <c r="H50" i="2"/>
  <c r="F50" i="2"/>
  <c r="I48" i="2"/>
  <c r="H48" i="2"/>
  <c r="F48" i="2"/>
  <c r="I46" i="2"/>
  <c r="H46" i="2"/>
  <c r="F46" i="2"/>
  <c r="I44" i="2"/>
  <c r="H44" i="2"/>
  <c r="F44" i="2"/>
  <c r="I43" i="2"/>
  <c r="H43" i="2"/>
  <c r="F43" i="2"/>
  <c r="J40" i="2"/>
  <c r="I40" i="2"/>
  <c r="I38" i="2"/>
  <c r="I37" i="2"/>
  <c r="H37" i="2"/>
  <c r="F37" i="2"/>
  <c r="I34" i="2"/>
  <c r="H34" i="2"/>
  <c r="F34" i="2"/>
  <c r="J32" i="2"/>
  <c r="I32" i="2"/>
  <c r="I31" i="2"/>
  <c r="H31" i="2"/>
  <c r="F31" i="2"/>
  <c r="I29" i="2"/>
  <c r="H29" i="2"/>
  <c r="F29" i="2"/>
  <c r="I27" i="2"/>
  <c r="H27" i="2"/>
  <c r="F27" i="2"/>
  <c r="I26" i="2"/>
  <c r="H26" i="2"/>
  <c r="F26" i="2"/>
  <c r="J25" i="2"/>
  <c r="I25" i="2"/>
  <c r="I24" i="2"/>
  <c r="H24" i="2"/>
  <c r="F24" i="2"/>
  <c r="I23" i="2"/>
  <c r="H23" i="2"/>
  <c r="F23" i="2"/>
  <c r="I22" i="2"/>
  <c r="H22" i="2"/>
  <c r="F22" i="2"/>
  <c r="I21" i="2"/>
  <c r="H21" i="2"/>
  <c r="F21" i="2"/>
  <c r="I19" i="2"/>
  <c r="H19" i="2"/>
  <c r="F19" i="2"/>
  <c r="I18" i="2"/>
  <c r="H18" i="2"/>
  <c r="F18" i="2"/>
  <c r="I17" i="2"/>
  <c r="H17" i="2"/>
  <c r="F17" i="2"/>
  <c r="I16" i="2"/>
  <c r="H16" i="2"/>
  <c r="F16" i="2"/>
  <c r="J16" i="2" s="1"/>
  <c r="I14" i="2"/>
  <c r="H14" i="2"/>
  <c r="F14" i="2"/>
  <c r="I13" i="2"/>
  <c r="H13" i="2"/>
  <c r="F13" i="2"/>
  <c r="I12" i="2"/>
  <c r="H12" i="2"/>
  <c r="F12" i="2"/>
  <c r="I11" i="2"/>
  <c r="H11" i="2"/>
  <c r="F11" i="2"/>
  <c r="J9" i="2"/>
  <c r="I9" i="2"/>
  <c r="I8" i="2"/>
  <c r="H8" i="2"/>
  <c r="F8" i="2"/>
  <c r="J7" i="2"/>
  <c r="I7" i="2"/>
  <c r="I6" i="2"/>
  <c r="H6" i="2"/>
  <c r="F6" i="2"/>
  <c r="I5" i="2"/>
  <c r="H5" i="2"/>
  <c r="F5" i="2"/>
  <c r="I4" i="2"/>
  <c r="H4" i="2"/>
  <c r="F4" i="2"/>
  <c r="J27" i="2" l="1"/>
  <c r="J19" i="2"/>
  <c r="J14" i="2"/>
  <c r="J24" i="2"/>
  <c r="J18" i="2"/>
  <c r="F54" i="2"/>
  <c r="J13" i="2"/>
  <c r="J26" i="2"/>
  <c r="J50" i="2"/>
  <c r="J12" i="2"/>
  <c r="J23" i="2"/>
  <c r="H54" i="2"/>
  <c r="J48" i="2"/>
  <c r="J22" i="2"/>
  <c r="J31" i="2"/>
  <c r="J37" i="2"/>
  <c r="J46" i="2"/>
  <c r="J53" i="2"/>
  <c r="J21" i="2"/>
  <c r="J29" i="2"/>
  <c r="J34" i="2"/>
  <c r="J44" i="2"/>
  <c r="J51" i="2"/>
  <c r="J17" i="2"/>
  <c r="J11" i="2"/>
  <c r="J6" i="2"/>
  <c r="H39" i="2"/>
  <c r="C6" i="3" s="1"/>
  <c r="J5" i="2"/>
  <c r="J8" i="2"/>
  <c r="F38" i="2"/>
  <c r="J38" i="2" s="1"/>
  <c r="J4" i="2"/>
  <c r="J43" i="2"/>
  <c r="B4" i="3"/>
  <c r="C10" i="3" l="1"/>
  <c r="C11" i="3" s="1"/>
  <c r="J54" i="2"/>
  <c r="F39" i="2"/>
  <c r="C5" i="3" s="1"/>
  <c r="C8" i="3" s="1"/>
  <c r="J39" i="2"/>
  <c r="B7" i="3"/>
  <c r="C7" i="3" l="1"/>
  <c r="C12" i="3" s="1"/>
  <c r="C20" i="3" s="1"/>
  <c r="B12" i="3"/>
  <c r="C15" i="3" l="1"/>
  <c r="C19" i="3"/>
  <c r="C21" i="3" s="1"/>
  <c r="C14" i="3"/>
  <c r="C13" i="3"/>
  <c r="C16" i="3" l="1"/>
  <c r="C22" i="3" s="1"/>
  <c r="C24" i="3" s="1"/>
  <c r="B25" i="3" l="1"/>
  <c r="C25" i="3" s="1"/>
  <c r="C27" i="3" s="1"/>
</calcChain>
</file>

<file path=xl/sharedStrings.xml><?xml version="1.0" encoding="utf-8"?>
<sst xmlns="http://schemas.openxmlformats.org/spreadsheetml/2006/main" count="273" uniqueCount="161">
  <si>
    <t>Název</t>
  </si>
  <si>
    <t>Hodnota</t>
  </si>
  <si>
    <t>Nadpis rekapitulace</t>
  </si>
  <si>
    <t>Seznam prací a dodávek elektrotechnických zařízení</t>
  </si>
  <si>
    <t>Akce</t>
  </si>
  <si>
    <t>Rozšíření centra pro seniory v Holešově - bytový dům</t>
  </si>
  <si>
    <t>Projekt</t>
  </si>
  <si>
    <t>SO07 - areálové rozvody NN</t>
  </si>
  <si>
    <t>Investor</t>
  </si>
  <si>
    <t>město Holešov, Masarykova 628, 769 01 Holešov</t>
  </si>
  <si>
    <t>Z. č.</t>
  </si>
  <si>
    <t/>
  </si>
  <si>
    <t>A. č.</t>
  </si>
  <si>
    <t>Smlouva</t>
  </si>
  <si>
    <t>Vypracoval</t>
  </si>
  <si>
    <t>Lutonský Tomáš, Chelčického 826,763 02 Malenovice</t>
  </si>
  <si>
    <t>Kontroloval</t>
  </si>
  <si>
    <t>Datum</t>
  </si>
  <si>
    <t>30.06.2024</t>
  </si>
  <si>
    <t>Zpracovatel</t>
  </si>
  <si>
    <t>projekce Lochman s.r.o., Masarykova 654/17, 769 01 Holešov</t>
  </si>
  <si>
    <t>CÚ</t>
  </si>
  <si>
    <t>2024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</si>
  <si>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</si>
  <si>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</si>
  <si>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</si>
  <si>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</si>
  <si>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</si>
  <si>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</si>
  <si>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</si>
  <si>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0,00</t>
  </si>
  <si>
    <t>PPV zemních prací, nátěrů  (1) %</t>
  </si>
  <si>
    <t>Dodavat. dokumentace  (1 - 1,5) %</t>
  </si>
  <si>
    <t>Rizika a pojištění  (1 - 1,5) %</t>
  </si>
  <si>
    <t>Opravy v záruce  (5 - 7) %</t>
  </si>
  <si>
    <t>GZS  (3,25 nebo 8,4) %</t>
  </si>
  <si>
    <t>3,25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</si>
  <si>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</si>
  <si>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</si>
  <si>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</si>
  <si>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</si>
  <si>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</si>
  <si>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</si>
  <si>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</si>
  <si>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</si>
  <si>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</si>
  <si>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</si>
  <si>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</si>
  <si>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12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</si>
  <si>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</si>
  <si>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</si>
  <si>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</si>
  <si>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</si>
  <si>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</si>
  <si>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</si>
  <si>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</si>
  <si>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</si>
  <si>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</si>
  <si>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</si>
  <si>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</si>
  <si>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ROZVÁDĚČ ELEKTROMĚROVÝ</t>
  </si>
  <si>
    <t>Elektroměrový rozvaděč pro jeden dvousazbový třífázový nepřímý elektroměr s  hlavním jističem do 160 A. (dle podmínek egd). Součásti je 3x MTP cejchovaný, 160A (dle smlouvy o připojení), zkušební svorkovnice ZS1b, pojistkový odpínač s vložkami 2A, prostorová rezerva pro HDO a dálkový odpočet - objekt přístavby</t>
  </si>
  <si>
    <t>ks</t>
  </si>
  <si>
    <t>Elektroměrový rozvaděč pro jeden dvousazbový třífázový nepřímý elektroměr s relé OR, s  hlavním jističem do 160 A. (dle podmínek egd). Součásti je 3x MTP cejchovaný, 160A (dle smlouvy o připojení), zkušební svorkovnice ZS1b, pojistkový odpínač s vložkami 2A, prostorová rezerva pro HDO s regulací činného výkonu a dálkový odpočet - FVE do 100kW včetně</t>
  </si>
  <si>
    <t>Jistič výkonový 3f 3x160A, Icu=25kA/415V, Ir=112 - 160A, 5-10x In, dle podmínek egd</t>
  </si>
  <si>
    <t>Stojanová nabíjecí stanice pro elektromobily AC 2x22kW - SMART, konfigurace wallboxu přes mobilní aplikaci, dynamické řízení výkonu, vzdálený monitoring, nabíjení dvou elektromobilů, dynamická regulace pomocí externího modulu, IP44, rozměry 2000x560x380mm, 110kg</t>
  </si>
  <si>
    <t>KABEL SILOVÝ,IZOLACE PVC</t>
  </si>
  <si>
    <t>CYKY-J 4x95, ve výkopu</t>
  </si>
  <si>
    <t>m</t>
  </si>
  <si>
    <t xml:space="preserve">CYKY-J 4x120 , ve výkopu </t>
  </si>
  <si>
    <t xml:space="preserve">CYKY-J 5x2,5 , ve výkopu </t>
  </si>
  <si>
    <t xml:space="preserve">CYKY-J 5x16 , ve výkopu </t>
  </si>
  <si>
    <t>UKONČENÍ KABELŮ DO</t>
  </si>
  <si>
    <t>5x2,5 mm2</t>
  </si>
  <si>
    <t>5x16 mm2</t>
  </si>
  <si>
    <t>4x95 mm2</t>
  </si>
  <si>
    <t>4x120 mm2</t>
  </si>
  <si>
    <t>Ukončení vodičů izolovaných s označením a zapojením na svorkovnici s otevřením a uzavřením krytu</t>
  </si>
  <si>
    <t>do  2,5 mm2</t>
  </si>
  <si>
    <t>do  16 mm2</t>
  </si>
  <si>
    <t>do  95 mm2</t>
  </si>
  <si>
    <t>do  120 mm2</t>
  </si>
  <si>
    <t>Kabelová chránička ohebná,červená, uložení kabelů do země D63</t>
  </si>
  <si>
    <t>Kabelová chránička ohebná,červená, uložení kabelů do země D110</t>
  </si>
  <si>
    <t>SPOLUPRACE S DODAVATELEM (EGD) PRI</t>
  </si>
  <si>
    <t xml:space="preserve"> zapojovani a zkouskach</t>
  </si>
  <si>
    <t>hod</t>
  </si>
  <si>
    <t>KOORDINACE POSTUPU PRACI</t>
  </si>
  <si>
    <t xml:space="preserve"> S ostatnimi profesemi</t>
  </si>
  <si>
    <t>HODINOVE ZUCTOVACI SAZBY</t>
  </si>
  <si>
    <t>Napojeni na stavajici rozvody</t>
  </si>
  <si>
    <t>PROVEDENI REVIZNICH ZKOUSEK</t>
  </si>
  <si>
    <t>DLE ČSN 33 2000-6 ed.2</t>
  </si>
  <si>
    <t xml:space="preserve"> Revizni technik</t>
  </si>
  <si>
    <t>Podružný materiál</t>
  </si>
  <si>
    <t>Elektromontáže - celkem</t>
  </si>
  <si>
    <t>Zemní práce</t>
  </si>
  <si>
    <t>HLOUBENÍ KABELOVÉ RÝHY</t>
  </si>
  <si>
    <t xml:space="preserve"> Zemina třídy 3, šíře 350mm,hloubka 700mm</t>
  </si>
  <si>
    <t xml:space="preserve"> Zemina třídy 3, šíře 500mm,hloubka 700mm</t>
  </si>
  <si>
    <t>ZŘÍZENÍ KABELOVÉHO LOŽE</t>
  </si>
  <si>
    <t xml:space="preserve"> Z prosáté zeminy, šíře do 65cm,tloušťka 5cm</t>
  </si>
  <si>
    <t>FOLIE VÝSTRAŽNÁ Z PVC</t>
  </si>
  <si>
    <t xml:space="preserve"> Do šířky 20cm</t>
  </si>
  <si>
    <t>ZÁHOZ KABELOVÉ RÝHY, HUTNĚNÍ</t>
  </si>
  <si>
    <t>ODVOZ ZEMINY</t>
  </si>
  <si>
    <t xml:space="preserve"> Do vzdálenosti 10 km</t>
  </si>
  <si>
    <t>m3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</si>
  <si>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</si>
  <si>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</si>
  <si>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</si>
  <si>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</si>
  <si>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</si>
  <si>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</si>
  <si>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</si>
  <si>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</si>
  <si>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</si>
  <si>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0,00% z montáže: materiál + práce</t>
  </si>
  <si>
    <t>Nátěry</t>
  </si>
  <si>
    <t>PPV 1,00%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</si>
  <si>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</si>
  <si>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</si>
  <si>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</si>
  <si>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</si>
  <si>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</si>
  <si>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</si>
  <si>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</si>
  <si>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</si>
  <si>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</si>
  <si>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</si>
  <si>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</si>
  <si>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</si>
  <si>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12%</t>
  </si>
  <si>
    <t>Náklady celkem s DPH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</si>
  <si>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</si>
  <si>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</si>
  <si>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</si>
  <si>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</si>
  <si>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</si>
  <si>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</si>
  <si>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</si>
  <si>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</si>
  <si>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</si>
  <si>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</si>
  <si>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</si>
  <si>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</si>
  <si>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</si>
  <si>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</si>
  <si>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</si>
  <si>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</si>
  <si>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</si>
  <si>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</si>
  <si>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</si>
  <si>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22</t>
  </si>
  <si>
    <t>30</t>
  </si>
  <si>
    <t>31</t>
  </si>
  <si>
    <t>32</t>
  </si>
  <si>
    <t>33</t>
  </si>
  <si>
    <t>34</t>
  </si>
  <si>
    <t>35</t>
  </si>
  <si>
    <t>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</si>
</sst>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workbookViewId="0">
      <selection activeCell="B20" sqref="B20"/>
    </sheetView>
  </sheetViews>
  <sheetFormatPr defaultRowHeight="14.4" x14ac:dyDescent="0.3"/>
  <cols>
    <col min="1" max="1" width="28.44140625" style="1" bestFit="1" customWidth="1"/>
    <col min="2" max="2" width="63.44140625" style="1" bestFit="1" customWidth="1"/>
    <col min="4" max="4" width="0" hidden="1" customWidth="1"/>
  </cols>
  <sheetData>
    <row r="1" spans="1:3" x14ac:dyDescent="0.3">
      <c r="A1" s="2" t="s">
        <v>0</v>
      </c>
      <c r="B1" s="2" t="s">
        <v>1</v>
      </c>
      <c r="C1" s="3"/>
    </row>
    <row r="2" spans="1:3" x14ac:dyDescent="0.3">
      <c r="A2" s="2" t="s">
        <v>2</v>
      </c>
      <c r="B2" s="4" t="s">
        <v>3</v>
      </c>
      <c r="C2" s="3"/>
    </row>
    <row r="3" spans="1:3" x14ac:dyDescent="0.3">
      <c r="A3" s="2" t="s">
        <v>4</v>
      </c>
      <c r="B3" s="5" t="s">
        <v>5</v>
      </c>
      <c r="C3" s="3"/>
    </row>
    <row r="4" spans="1:3" x14ac:dyDescent="0.3">
      <c r="A4" s="2" t="s">
        <v>6</v>
      </c>
      <c r="B4" s="5" t="s">
        <v>7</v>
      </c>
      <c r="C4" s="3"/>
    </row>
    <row r="5" spans="1:3" x14ac:dyDescent="0.3">
      <c r="A5" s="2" t="s">
        <v>8</v>
      </c>
      <c r="B5" s="5" t="s">
        <v>9</v>
      </c>
      <c r="C5" s="3"/>
    </row>
    <row r="6" spans="1:3" x14ac:dyDescent="0.3">
      <c r="A6" s="2" t="s">
        <v>10</v>
      </c>
      <c r="B6" s="5" t="s">
        <v>11</v>
      </c>
      <c r="C6" s="3"/>
    </row>
    <row r="7" spans="1:3" x14ac:dyDescent="0.3">
      <c r="A7" s="2" t="s">
        <v>12</v>
      </c>
      <c r="B7" s="5" t="s">
        <v>11</v>
      </c>
      <c r="C7" s="3"/>
    </row>
    <row r="8" spans="1:3" x14ac:dyDescent="0.3">
      <c r="A8" s="2" t="s">
        <v>13</v>
      </c>
      <c r="B8" s="5" t="s">
        <v>11</v>
      </c>
      <c r="C8" s="3"/>
    </row>
    <row r="9" spans="1:3" x14ac:dyDescent="0.3">
      <c r="A9" s="2" t="s">
        <v>14</v>
      </c>
      <c r="B9" s="5" t="s">
        <v>15</v>
      </c>
      <c r="C9" s="3"/>
    </row>
    <row r="10" spans="1:3" x14ac:dyDescent="0.3">
      <c r="A10" s="2" t="s">
        <v>16</v>
      </c>
      <c r="B10" s="5" t="s">
        <v>11</v>
      </c>
      <c r="C10" s="3"/>
    </row>
    <row r="11" spans="1:3" x14ac:dyDescent="0.3">
      <c r="A11" s="2" t="s">
        <v>17</v>
      </c>
      <c r="B11" s="5" t="s">
        <v>18</v>
      </c>
      <c r="C11" s="3"/>
    </row>
    <row r="12" spans="1:3" x14ac:dyDescent="0.3">
      <c r="A12" s="2" t="s">
        <v>19</v>
      </c>
      <c r="B12" s="5" t="s">
        <v>20</v>
      </c>
      <c r="C12" s="3"/>
    </row>
    <row r="13" spans="1:3" x14ac:dyDescent="0.3">
      <c r="A13" s="2" t="s">
        <v>21</v>
      </c>
      <c r="B13" s="5" t="s">
        <v>22</v>
      </c>
      <c r="C13" s="3"/>
    </row>
    <row r="14" spans="1:3" x14ac:dyDescent="0.3">
      <c r="A14" s="2" t="s">
        <v>23</v>
      </c>
      <c r="B14" s="5" t="s">
        <v>24</v>
      </c>
      <c r="C14" s="3"/>
    </row>
    <row r="15" spans="1:3" x14ac:dyDescent="0.3">
      <c r="A15" s="2" t="s">
        <v>11</v>
      </c>
      <c r="B15" s="6" t="s">
        <v>11</v>
      </c>
      <c r="C15" s="3"/>
    </row>
    <row r="16" spans="1:3" x14ac:dyDescent="0.3">
      <c r="A16" s="2" t="s">
        <v>25</v>
      </c>
      <c r="B16" s="7" t="s">
        <v>26</v>
      </c>
      <c r="C16" s="3"/>
    </row>
    <row r="17" spans="1:3" x14ac:dyDescent="0.3">
      <c r="A17" s="2" t="s">
        <v>27</v>
      </c>
      <c r="B17" s="7" t="s">
        <v>28</v>
      </c>
      <c r="C17" s="3"/>
    </row>
    <row r="18" spans="1:3" x14ac:dyDescent="0.3">
      <c r="A18" s="2" t="s">
        <v>29</v>
      </c>
      <c r="B18" s="7" t="s">
        <v>30</v>
      </c>
      <c r="C18" s="3"/>
    </row>
    <row r="19" spans="1:3" x14ac:dyDescent="0.3">
      <c r="A19" s="2" t="s">
        <v>31</v>
      </c>
      <c r="B19" s="7" t="s">
        <v>28</v>
      </c>
      <c r="C19" s="3"/>
    </row>
    <row r="20" spans="1:3" x14ac:dyDescent="0.3">
      <c r="A20" s="2" t="s">
        <v>32</v>
      </c>
      <c r="B20" s="7" t="s">
        <v>30</v>
      </c>
      <c r="C20" s="3"/>
    </row>
    <row r="21" spans="1:3" x14ac:dyDescent="0.3">
      <c r="A21" s="2" t="s">
        <v>33</v>
      </c>
      <c r="B21" s="7" t="s">
        <v>30</v>
      </c>
      <c r="C21" s="3"/>
    </row>
    <row r="22" spans="1:3" x14ac:dyDescent="0.3">
      <c r="A22" s="2" t="s">
        <v>34</v>
      </c>
      <c r="B22" s="7" t="s">
        <v>30</v>
      </c>
      <c r="C22" s="3"/>
    </row>
    <row r="23" spans="1:3" x14ac:dyDescent="0.3">
      <c r="A23" s="2" t="s">
        <v>35</v>
      </c>
      <c r="B23" s="7" t="s">
        <v>36</v>
      </c>
      <c r="C23" s="3"/>
    </row>
    <row r="24" spans="1:3" x14ac:dyDescent="0.3">
      <c r="A24" s="2" t="s">
        <v>37</v>
      </c>
      <c r="B24" s="7" t="s">
        <v>30</v>
      </c>
      <c r="C24" s="3"/>
    </row>
    <row r="25" spans="1:3" x14ac:dyDescent="0.3">
      <c r="A25" s="2" t="s">
        <v>38</v>
      </c>
      <c r="B25" s="7" t="s">
        <v>30</v>
      </c>
      <c r="C25" s="3"/>
    </row>
    <row r="26" spans="1:3" x14ac:dyDescent="0.3">
      <c r="A26" s="2" t="s">
        <v>39</v>
      </c>
      <c r="B26" s="7" t="s">
        <v>40</v>
      </c>
      <c r="C26" s="3"/>
    </row>
    <row r="27" spans="1:3" x14ac:dyDescent="0.3">
      <c r="A27" s="2" t="s">
        <v>41</v>
      </c>
      <c r="B27" s="7" t="s">
        <v>30</v>
      </c>
      <c r="C27" s="3"/>
    </row>
    <row r="28" spans="1:3" x14ac:dyDescent="0.3">
      <c r="A28" s="2" t="s">
        <v>42</v>
      </c>
      <c r="B28" s="7" t="s">
        <v>30</v>
      </c>
      <c r="C28" s="3"/>
    </row>
    <row r="29" spans="1:3" x14ac:dyDescent="0.3">
      <c r="A29" s="2" t="s">
        <v>43</v>
      </c>
      <c r="B29" s="7" t="s">
        <v>30</v>
      </c>
      <c r="C29" s="3"/>
    </row>
    <row r="30" spans="1:3" x14ac:dyDescent="0.3">
      <c r="A30" s="2" t="s">
        <v>44</v>
      </c>
      <c r="B30" s="7" t="s">
        <v>30</v>
      </c>
      <c r="C30" s="3"/>
    </row>
    <row r="31" spans="1:3" ht="24" x14ac:dyDescent="0.3">
      <c r="A31" s="8" t="s">
        <v>45</v>
      </c>
      <c r="B31" s="7" t="s">
        <v>46</v>
      </c>
      <c r="C31" s="3"/>
    </row>
    <row r="32" spans="1:3" x14ac:dyDescent="0.3">
      <c r="A32" s="2" t="s">
        <v>47</v>
      </c>
      <c r="B32" s="7" t="s">
        <v>48</v>
      </c>
      <c r="C32" s="3"/>
    </row>
    <row r="33" spans="1:2" x14ac:dyDescent="0.3">
      <c r="A33" s="1" t="s">
        <v>49</v>
      </c>
      <c r="B33" s="1">
        <v>5</v>
      </c>
    </row>
  </sheetData>
  <pageMargins left="0.70866141732283472" right="0.70866141732283472" top="0.78740157480314965" bottom="0.78740157480314965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"/>
  <sheetViews>
    <sheetView tabSelected="1" workbookViewId="0"/>
  </sheetViews>
  <sheetFormatPr defaultRowHeight="14.4" x14ac:dyDescent="0.3"/>
  <cols>
    <col min="1" max="1" width="39.33203125" style="1" bestFit="1" customWidth="1"/>
    <col min="2" max="2" width="15" style="9" bestFit="1" customWidth="1"/>
    <col min="3" max="3" width="13.109375" style="9" bestFit="1" customWidth="1"/>
    <col min="6" max="6" width="0" hidden="1" customWidth="1"/>
  </cols>
  <sheetData>
    <row r="1" spans="1:4" x14ac:dyDescent="0.3">
      <c r="A1" s="2" t="s">
        <v>0</v>
      </c>
      <c r="B1" s="10" t="s">
        <v>109</v>
      </c>
      <c r="C1" s="10" t="s">
        <v>110</v>
      </c>
      <c r="D1" s="3"/>
    </row>
    <row r="2" spans="1:4" x14ac:dyDescent="0.3">
      <c r="A2" s="5" t="s">
        <v>111</v>
      </c>
      <c r="B2" s="18"/>
      <c r="C2" s="18"/>
      <c r="D2" s="3"/>
    </row>
    <row r="3" spans="1:4" x14ac:dyDescent="0.3">
      <c r="A3" s="6" t="s">
        <v>112</v>
      </c>
      <c r="B3" s="13">
        <f>0</f>
        <v>0</v>
      </c>
      <c r="C3" s="13"/>
      <c r="D3" s="3"/>
    </row>
    <row r="4" spans="1:4" x14ac:dyDescent="0.3">
      <c r="A4" s="6" t="s">
        <v>113</v>
      </c>
      <c r="B4" s="13">
        <f>B3 * Parametry!B16 / 100</f>
        <v>0</v>
      </c>
      <c r="C4" s="13">
        <f>B3 * Parametry!B17 / 100</f>
        <v>0</v>
      </c>
      <c r="D4" s="3"/>
    </row>
    <row r="5" spans="1:4" x14ac:dyDescent="0.3">
      <c r="A5" s="6" t="s">
        <v>114</v>
      </c>
      <c r="B5" s="13"/>
      <c r="C5" s="13">
        <f>('Výkaz výměr'!F39) + 0</f>
        <v>754142.56417658099</v>
      </c>
      <c r="D5" s="3"/>
    </row>
    <row r="6" spans="1:4" x14ac:dyDescent="0.3">
      <c r="A6" s="6" t="s">
        <v>115</v>
      </c>
      <c r="B6" s="13"/>
      <c r="C6" s="13">
        <f>0 + ('Výkaz výměr'!H39) + 0</f>
        <v>98012.321428167983</v>
      </c>
      <c r="D6" s="3"/>
    </row>
    <row r="7" spans="1:4" x14ac:dyDescent="0.3">
      <c r="A7" s="7" t="s">
        <v>116</v>
      </c>
      <c r="B7" s="12">
        <f>B3 + B4</f>
        <v>0</v>
      </c>
      <c r="C7" s="12">
        <f>C3 + C4 + C5 + C6</f>
        <v>852154.88560474897</v>
      </c>
      <c r="D7" s="3"/>
    </row>
    <row r="8" spans="1:4" x14ac:dyDescent="0.3">
      <c r="A8" s="6" t="s">
        <v>117</v>
      </c>
      <c r="B8" s="13"/>
      <c r="C8" s="13">
        <f>(C5 + C6) * Parametry!B18 / 100</f>
        <v>0</v>
      </c>
      <c r="D8" s="3"/>
    </row>
    <row r="9" spans="1:4" x14ac:dyDescent="0.3">
      <c r="A9" s="6" t="s">
        <v>118</v>
      </c>
      <c r="B9" s="13"/>
      <c r="C9" s="13">
        <f>0 + 0</f>
        <v>0</v>
      </c>
      <c r="D9" s="3"/>
    </row>
    <row r="10" spans="1:4" x14ac:dyDescent="0.3">
      <c r="A10" s="6" t="s">
        <v>96</v>
      </c>
      <c r="B10" s="13"/>
      <c r="C10" s="13">
        <f>('Výkaz výměr'!F54) + ('Výkaz výměr'!H54)</f>
        <v>73719.147590265158</v>
      </c>
      <c r="D10" s="3"/>
    </row>
    <row r="11" spans="1:4" x14ac:dyDescent="0.3">
      <c r="A11" s="6" t="s">
        <v>119</v>
      </c>
      <c r="B11" s="13"/>
      <c r="C11" s="13">
        <f>(C9 + C10) * Parametry!B19 / 100</f>
        <v>737.19147590265163</v>
      </c>
      <c r="D11" s="3"/>
    </row>
    <row r="12" spans="1:4" x14ac:dyDescent="0.3">
      <c r="A12" s="7" t="s">
        <v>120</v>
      </c>
      <c r="B12" s="12">
        <f>B7</f>
        <v>0</v>
      </c>
      <c r="C12" s="12">
        <f>C7 + C8 + C9 + C10 + C11</f>
        <v>926611.2246709168</v>
      </c>
      <c r="D12" s="3"/>
    </row>
    <row r="13" spans="1:4" x14ac:dyDescent="0.3">
      <c r="A13" s="6" t="s">
        <v>121</v>
      </c>
      <c r="B13" s="13"/>
      <c r="C13" s="13">
        <f>(B12 + C12) * Parametry!B20 / 100</f>
        <v>0</v>
      </c>
      <c r="D13" s="3"/>
    </row>
    <row r="14" spans="1:4" x14ac:dyDescent="0.3">
      <c r="A14" s="6" t="s">
        <v>122</v>
      </c>
      <c r="B14" s="13"/>
      <c r="C14" s="13">
        <f>(B12 + C12) * Parametry!B21 / 100</f>
        <v>0</v>
      </c>
      <c r="D14" s="3"/>
    </row>
    <row r="15" spans="1:4" x14ac:dyDescent="0.3">
      <c r="A15" s="6" t="s">
        <v>123</v>
      </c>
      <c r="B15" s="13"/>
      <c r="C15" s="13">
        <f>(B7 + C7) * Parametry!B22 / 100</f>
        <v>0</v>
      </c>
      <c r="D15" s="3"/>
    </row>
    <row r="16" spans="1:4" x14ac:dyDescent="0.3">
      <c r="A16" s="5" t="s">
        <v>124</v>
      </c>
      <c r="B16" s="18"/>
      <c r="C16" s="18">
        <f>B12 + C12 + C13 + C14 + C15</f>
        <v>926611.2246709168</v>
      </c>
      <c r="D16" s="3"/>
    </row>
    <row r="17" spans="1:4" x14ac:dyDescent="0.3">
      <c r="A17" s="6" t="s">
        <v>11</v>
      </c>
      <c r="B17" s="13"/>
      <c r="C17" s="13"/>
      <c r="D17" s="3"/>
    </row>
    <row r="18" spans="1:4" x14ac:dyDescent="0.3">
      <c r="A18" s="5" t="s">
        <v>125</v>
      </c>
      <c r="B18" s="18"/>
      <c r="C18" s="18"/>
      <c r="D18" s="3"/>
    </row>
    <row r="19" spans="1:4" x14ac:dyDescent="0.3">
      <c r="A19" s="6" t="s">
        <v>126</v>
      </c>
      <c r="B19" s="13"/>
      <c r="C19" s="13">
        <f>C12 * Parametry!B23 / 100</f>
        <v>30114.864801804797</v>
      </c>
      <c r="D19" s="3"/>
    </row>
    <row r="20" spans="1:4" x14ac:dyDescent="0.3">
      <c r="A20" s="6" t="s">
        <v>127</v>
      </c>
      <c r="B20" s="13"/>
      <c r="C20" s="13">
        <f>C12 * Parametry!B24 / 100</f>
        <v>0</v>
      </c>
      <c r="D20" s="3"/>
    </row>
    <row r="21" spans="1:4" x14ac:dyDescent="0.3">
      <c r="A21" s="5" t="s">
        <v>128</v>
      </c>
      <c r="B21" s="18"/>
      <c r="C21" s="18">
        <f>C19 + C20</f>
        <v>30114.864801804797</v>
      </c>
      <c r="D21" s="3"/>
    </row>
    <row r="22" spans="1:4" x14ac:dyDescent="0.3">
      <c r="A22" s="6" t="s">
        <v>129</v>
      </c>
      <c r="B22" s="13"/>
      <c r="C22" s="13">
        <f>Parametry!B25 * Parametry!B28 * (C16 * Parametry!B27)^Parametry!B26</f>
        <v>0</v>
      </c>
      <c r="D22" s="3"/>
    </row>
    <row r="23" spans="1:4" x14ac:dyDescent="0.3">
      <c r="A23" s="6" t="s">
        <v>11</v>
      </c>
      <c r="B23" s="13"/>
      <c r="C23" s="13"/>
      <c r="D23" s="3"/>
    </row>
    <row r="24" spans="1:4" x14ac:dyDescent="0.3">
      <c r="A24" s="4" t="s">
        <v>130</v>
      </c>
      <c r="B24" s="11"/>
      <c r="C24" s="11">
        <f>C16 + C21 + C22</f>
        <v>956726.08947272156</v>
      </c>
      <c r="D24" s="3"/>
    </row>
    <row r="25" spans="1:4" x14ac:dyDescent="0.3">
      <c r="A25" s="6" t="s">
        <v>131</v>
      </c>
      <c r="B25" s="13">
        <f>(SUM('Výkaz výměr'!F3:F6,'Výkaz výměr'!F8,'Výkaz výměr'!F10:F24,'Výkaz výměr'!F26:F31,'Výkaz výměr'!F33:F38)+SUM('Výkaz výměr'!F42:F53)) + (SUM('Výkaz výměr'!H3:H6,'Výkaz výměr'!H8,'Výkaz výměr'!H10:H24,'Výkaz výměr'!H26:H31,'Výkaz výměr'!H33:H37)+SUM('Výkaz výměr'!H42:H53)) + B4 + C4 + C8 + C11 + C13 + C14 + C15 + C21 + C22</f>
        <v>956726.08947272156</v>
      </c>
      <c r="C25" s="13">
        <f>B25 * Parametry!B31 / 100</f>
        <v>200912.47878927152</v>
      </c>
      <c r="D25" s="3"/>
    </row>
    <row r="26" spans="1:4" x14ac:dyDescent="0.3">
      <c r="A26" s="6" t="s">
        <v>132</v>
      </c>
      <c r="B26" s="13">
        <f>(SUM('Výkaz výměr'!F3,'Výkaz výměr'!F10,'Výkaz výměr'!F15,'Výkaz výměr'!F20,'Výkaz výměr'!F28,'Výkaz výměr'!F30,'Výkaz výměr'!F33,'Výkaz výměr'!F35:F36)+SUM('Výkaz výměr'!F42,'Výkaz výměr'!F45,'Výkaz výměr'!F47,'Výkaz výměr'!F49,'Výkaz výměr'!F52)) + (SUM('Výkaz výměr'!H3,'Výkaz výměr'!H10,'Výkaz výměr'!H15,'Výkaz výměr'!H20,'Výkaz výměr'!H28,'Výkaz výměr'!H30,'Výkaz výměr'!H33,'Výkaz výměr'!H35:H36)+SUM('Výkaz výměr'!H42,'Výkaz výměr'!H45,'Výkaz výměr'!H47,'Výkaz výměr'!H49,'Výkaz výměr'!H52))</f>
        <v>0</v>
      </c>
      <c r="C26" s="13">
        <f>B26 * Parametry!B32 / 100</f>
        <v>0</v>
      </c>
      <c r="D26" s="3"/>
    </row>
    <row r="27" spans="1:4" x14ac:dyDescent="0.3">
      <c r="A27" s="4" t="s">
        <v>133</v>
      </c>
      <c r="B27" s="11"/>
      <c r="C27" s="11">
        <f>C24 + C25 + C26</f>
        <v>1157638.5682619931</v>
      </c>
      <c r="D27" s="3"/>
    </row>
    <row r="28" spans="1:4" x14ac:dyDescent="0.3">
      <c r="A28" s="6" t="s">
        <v>11</v>
      </c>
      <c r="B28" s="13"/>
      <c r="C28" s="13"/>
      <c r="D28" s="3"/>
    </row>
  </sheetData>
  <pageMargins left="0.7" right="0.7" top="0.78740157499999996" bottom="0.78740157499999996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7"/>
  <sheetViews>
    <sheetView workbookViewId="0">
      <selection activeCell="G5" sqref="G5"/>
    </sheetView>
  </sheetViews>
  <sheetFormatPr defaultRowHeight="14.4" x14ac:dyDescent="0.3"/>
  <cols>
    <col min="1" max="1" width="6.109375" style="1" bestFit="1" customWidth="1"/>
    <col min="2" max="2" width="80.6640625" style="23" customWidth="1"/>
    <col min="3" max="3" width="4" style="1" bestFit="1" customWidth="1"/>
    <col min="4" max="4" width="6.44140625" style="9" bestFit="1" customWidth="1"/>
    <col min="5" max="5" width="9.88671875" style="9" bestFit="1" customWidth="1"/>
    <col min="6" max="6" width="13.44140625" style="9" bestFit="1" customWidth="1"/>
    <col min="7" max="7" width="12.33203125" style="9" customWidth="1"/>
    <col min="8" max="8" width="12.5546875" style="9" bestFit="1" customWidth="1"/>
    <col min="9" max="9" width="9.88671875" style="9" bestFit="1" customWidth="1"/>
    <col min="10" max="10" width="18.6640625" style="9" customWidth="1"/>
    <col min="13" max="13" width="0" hidden="1" customWidth="1"/>
  </cols>
  <sheetData>
    <row r="1" spans="1:12" x14ac:dyDescent="0.3">
      <c r="A1" s="2" t="s">
        <v>50</v>
      </c>
      <c r="B1" s="8" t="s">
        <v>0</v>
      </c>
      <c r="C1" s="2" t="s">
        <v>51</v>
      </c>
      <c r="D1" s="10" t="s">
        <v>52</v>
      </c>
      <c r="E1" s="10" t="s">
        <v>53</v>
      </c>
      <c r="F1" s="10" t="s">
        <v>54</v>
      </c>
      <c r="G1" s="10" t="s">
        <v>55</v>
      </c>
      <c r="H1" s="10" t="s">
        <v>56</v>
      </c>
      <c r="I1" s="10" t="s">
        <v>57</v>
      </c>
      <c r="J1" s="10" t="s">
        <v>58</v>
      </c>
      <c r="K1" s="3"/>
      <c r="L1" s="3"/>
    </row>
    <row r="2" spans="1:12" x14ac:dyDescent="0.3">
      <c r="A2" s="4" t="s">
        <v>11</v>
      </c>
      <c r="B2" s="19" t="s">
        <v>59</v>
      </c>
      <c r="C2" s="4" t="s">
        <v>11</v>
      </c>
      <c r="D2" s="11"/>
      <c r="E2" s="11"/>
      <c r="F2" s="11"/>
      <c r="G2" s="11"/>
      <c r="H2" s="11"/>
      <c r="I2" s="11"/>
      <c r="J2" s="11"/>
      <c r="K2" s="3"/>
      <c r="L2" s="3"/>
    </row>
    <row r="3" spans="1:12" x14ac:dyDescent="0.3">
      <c r="A3" s="7" t="s">
        <v>11</v>
      </c>
      <c r="B3" s="20" t="s">
        <v>60</v>
      </c>
      <c r="C3" s="7" t="s">
        <v>11</v>
      </c>
      <c r="D3" s="12"/>
      <c r="E3" s="12"/>
      <c r="F3" s="12"/>
      <c r="G3" s="12"/>
      <c r="H3" s="12"/>
      <c r="I3" s="12"/>
      <c r="J3" s="12"/>
      <c r="K3" s="3"/>
      <c r="L3" s="3"/>
    </row>
    <row r="4" spans="1:12" ht="35.4" x14ac:dyDescent="0.3">
      <c r="A4" s="6" t="s">
        <v>134</v>
      </c>
      <c r="B4" s="21" t="s">
        <v>61</v>
      </c>
      <c r="C4" s="6" t="s">
        <v>62</v>
      </c>
      <c r="D4" s="13">
        <v>1</v>
      </c>
      <c r="E4" s="13">
        <v>75074.968182041601</v>
      </c>
      <c r="F4" s="13">
        <f>D4*E4</f>
        <v>75074.968182041601</v>
      </c>
      <c r="G4" s="13">
        <v>4291.9908758491001</v>
      </c>
      <c r="H4" s="13">
        <f>D4*G4</f>
        <v>4291.9908758491001</v>
      </c>
      <c r="I4" s="13">
        <f>E4+G4</f>
        <v>79366.959057890694</v>
      </c>
      <c r="J4" s="13">
        <f t="shared" ref="J4:J9" si="0">F4+H4</f>
        <v>79366.959057890694</v>
      </c>
      <c r="K4" s="3"/>
      <c r="L4" s="3"/>
    </row>
    <row r="5" spans="1:12" ht="46.8" x14ac:dyDescent="0.3">
      <c r="A5" s="6" t="s">
        <v>135</v>
      </c>
      <c r="B5" s="21" t="s">
        <v>63</v>
      </c>
      <c r="C5" s="6" t="s">
        <v>62</v>
      </c>
      <c r="D5" s="13">
        <v>1</v>
      </c>
      <c r="E5" s="13">
        <v>70074.96818204163</v>
      </c>
      <c r="F5" s="13">
        <f>D5*E5</f>
        <v>70074.96818204163</v>
      </c>
      <c r="G5" s="13">
        <v>4491.9908758491038</v>
      </c>
      <c r="H5" s="13">
        <f>D5*G5</f>
        <v>4491.9908758491038</v>
      </c>
      <c r="I5" s="13">
        <f>E5+G5</f>
        <v>74566.959057890737</v>
      </c>
      <c r="J5" s="13">
        <f t="shared" si="0"/>
        <v>74566.959057890737</v>
      </c>
      <c r="K5" s="3"/>
      <c r="L5" s="3"/>
    </row>
    <row r="6" spans="1:12" x14ac:dyDescent="0.3">
      <c r="A6" s="6" t="s">
        <v>136</v>
      </c>
      <c r="B6" s="21" t="s">
        <v>64</v>
      </c>
      <c r="C6" s="6" t="s">
        <v>62</v>
      </c>
      <c r="D6" s="13">
        <v>2</v>
      </c>
      <c r="E6" s="13">
        <v>8542.4723117155518</v>
      </c>
      <c r="F6" s="13">
        <f>D6*E6</f>
        <v>17084.944623431104</v>
      </c>
      <c r="G6" s="13">
        <v>320.85894940692447</v>
      </c>
      <c r="H6" s="13">
        <f>D6*G6</f>
        <v>641.71789881384893</v>
      </c>
      <c r="I6" s="13">
        <f>E6+G6</f>
        <v>8863.3312611224756</v>
      </c>
      <c r="J6" s="13">
        <f t="shared" si="0"/>
        <v>17726.662522244951</v>
      </c>
      <c r="K6" s="3"/>
      <c r="L6" s="3"/>
    </row>
    <row r="7" spans="1:12" x14ac:dyDescent="0.3">
      <c r="A7" s="6" t="s">
        <v>11</v>
      </c>
      <c r="B7" s="21" t="s">
        <v>11</v>
      </c>
      <c r="C7" s="6" t="s">
        <v>11</v>
      </c>
      <c r="D7" s="14"/>
      <c r="E7" s="14"/>
      <c r="F7" s="14"/>
      <c r="G7" s="14"/>
      <c r="H7" s="14"/>
      <c r="I7" s="14">
        <f>E7+G7</f>
        <v>0</v>
      </c>
      <c r="J7" s="14">
        <f t="shared" si="0"/>
        <v>0</v>
      </c>
      <c r="K7" s="3"/>
      <c r="L7" s="3"/>
    </row>
    <row r="8" spans="1:12" ht="35.4" x14ac:dyDescent="0.3">
      <c r="A8" s="6" t="s">
        <v>137</v>
      </c>
      <c r="B8" s="21" t="s">
        <v>65</v>
      </c>
      <c r="C8" s="6" t="s">
        <v>62</v>
      </c>
      <c r="D8" s="13">
        <v>1</v>
      </c>
      <c r="E8" s="13">
        <v>159172.95209884498</v>
      </c>
      <c r="F8" s="13">
        <f>D8*E8</f>
        <v>159172.95209884498</v>
      </c>
      <c r="G8" s="13">
        <v>12320.873526512814</v>
      </c>
      <c r="H8" s="13">
        <f>D8*G8</f>
        <v>12320.873526512814</v>
      </c>
      <c r="I8" s="13">
        <f>E8+G8</f>
        <v>171493.8256253578</v>
      </c>
      <c r="J8" s="13">
        <f t="shared" si="0"/>
        <v>171493.8256253578</v>
      </c>
      <c r="K8" s="3"/>
      <c r="L8" s="3"/>
    </row>
    <row r="9" spans="1:12" x14ac:dyDescent="0.3">
      <c r="A9" s="6" t="s">
        <v>11</v>
      </c>
      <c r="B9" s="21" t="s">
        <v>11</v>
      </c>
      <c r="C9" s="6" t="s">
        <v>11</v>
      </c>
      <c r="D9" s="13"/>
      <c r="E9" s="13"/>
      <c r="F9" s="13"/>
      <c r="G9" s="13"/>
      <c r="H9" s="13"/>
      <c r="I9" s="13">
        <f>E9+G9</f>
        <v>0</v>
      </c>
      <c r="J9" s="13">
        <f t="shared" si="0"/>
        <v>0</v>
      </c>
      <c r="K9" s="3"/>
      <c r="L9" s="3"/>
    </row>
    <row r="10" spans="1:12" x14ac:dyDescent="0.3">
      <c r="A10" s="7" t="s">
        <v>11</v>
      </c>
      <c r="B10" s="20" t="s">
        <v>66</v>
      </c>
      <c r="C10" s="7" t="s">
        <v>11</v>
      </c>
      <c r="D10" s="12"/>
      <c r="E10" s="12"/>
      <c r="F10" s="12"/>
      <c r="G10" s="12"/>
      <c r="H10" s="12"/>
      <c r="I10" s="12"/>
      <c r="J10" s="12"/>
      <c r="K10" s="3"/>
      <c r="L10" s="3"/>
    </row>
    <row r="11" spans="1:12" x14ac:dyDescent="0.3">
      <c r="A11" s="6" t="s">
        <v>138</v>
      </c>
      <c r="B11" s="21" t="s">
        <v>67</v>
      </c>
      <c r="C11" s="6" t="s">
        <v>68</v>
      </c>
      <c r="D11" s="13">
        <v>75</v>
      </c>
      <c r="E11" s="13">
        <v>1308.0660727314439</v>
      </c>
      <c r="F11" s="13">
        <f>D11*E11</f>
        <v>98104.955454858296</v>
      </c>
      <c r="G11" s="13">
        <v>70.586903918653022</v>
      </c>
      <c r="H11" s="13">
        <f>D11*G11</f>
        <v>5294.0177938989764</v>
      </c>
      <c r="I11" s="13">
        <f>E11+G11</f>
        <v>1378.6529766500969</v>
      </c>
      <c r="J11" s="13">
        <f t="shared" ref="J11:J14" si="1">F11+H11</f>
        <v>103398.97324875728</v>
      </c>
      <c r="K11" s="3"/>
      <c r="L11" s="3"/>
    </row>
    <row r="12" spans="1:12" x14ac:dyDescent="0.3">
      <c r="A12" s="6" t="s">
        <v>139</v>
      </c>
      <c r="B12" s="21" t="s">
        <v>69</v>
      </c>
      <c r="C12" s="6" t="s">
        <v>68</v>
      </c>
      <c r="D12" s="13">
        <v>150</v>
      </c>
      <c r="E12" s="13">
        <v>1681.7992363689991</v>
      </c>
      <c r="F12" s="13">
        <f>D12*E12</f>
        <v>252269.88545534987</v>
      </c>
      <c r="G12" s="13">
        <v>77.011195515344994</v>
      </c>
      <c r="H12" s="13">
        <f>D12*G12</f>
        <v>11551.679327301748</v>
      </c>
      <c r="I12" s="13">
        <f>E12+G12</f>
        <v>1758.8104318843441</v>
      </c>
      <c r="J12" s="13">
        <f t="shared" si="1"/>
        <v>263821.56478265161</v>
      </c>
      <c r="K12" s="3"/>
      <c r="L12" s="3"/>
    </row>
    <row r="13" spans="1:12" x14ac:dyDescent="0.3">
      <c r="A13" s="6" t="s">
        <v>140</v>
      </c>
      <c r="B13" s="21" t="s">
        <v>70</v>
      </c>
      <c r="C13" s="6" t="s">
        <v>68</v>
      </c>
      <c r="D13" s="13">
        <v>45</v>
      </c>
      <c r="E13" s="13">
        <v>44.052285234459227</v>
      </c>
      <c r="F13" s="13">
        <f>D13*E13</f>
        <v>1982.3528355506653</v>
      </c>
      <c r="G13" s="13">
        <v>32.087042135620429</v>
      </c>
      <c r="H13" s="13">
        <f>D13*G13</f>
        <v>1443.9168961029193</v>
      </c>
      <c r="I13" s="13">
        <f>E13+G13</f>
        <v>76.139327370079656</v>
      </c>
      <c r="J13" s="13">
        <f t="shared" si="1"/>
        <v>3426.2697316535846</v>
      </c>
      <c r="K13" s="3"/>
      <c r="L13" s="3"/>
    </row>
    <row r="14" spans="1:12" x14ac:dyDescent="0.3">
      <c r="A14" s="6" t="s">
        <v>141</v>
      </c>
      <c r="B14" s="21" t="s">
        <v>71</v>
      </c>
      <c r="C14" s="6" t="s">
        <v>68</v>
      </c>
      <c r="D14" s="13">
        <v>130</v>
      </c>
      <c r="E14" s="13">
        <v>266.95225974111099</v>
      </c>
      <c r="F14" s="13">
        <f>D14*E14</f>
        <v>34703.793766344432</v>
      </c>
      <c r="G14" s="13">
        <v>51.336973027136729</v>
      </c>
      <c r="H14" s="13">
        <f>D14*G14</f>
        <v>6673.8064935277744</v>
      </c>
      <c r="I14" s="13">
        <f>E14+G14</f>
        <v>318.2892327682477</v>
      </c>
      <c r="J14" s="13">
        <f t="shared" si="1"/>
        <v>41377.600259872204</v>
      </c>
      <c r="K14" s="3"/>
      <c r="L14" s="3"/>
    </row>
    <row r="15" spans="1:12" x14ac:dyDescent="0.3">
      <c r="A15" s="7" t="s">
        <v>11</v>
      </c>
      <c r="B15" s="20" t="s">
        <v>72</v>
      </c>
      <c r="C15" s="7" t="s">
        <v>11</v>
      </c>
      <c r="D15" s="12"/>
      <c r="E15" s="12"/>
      <c r="F15" s="12"/>
      <c r="G15" s="12"/>
      <c r="H15" s="12"/>
      <c r="I15" s="12"/>
      <c r="J15" s="12"/>
      <c r="K15" s="3"/>
      <c r="L15" s="3"/>
    </row>
    <row r="16" spans="1:12" x14ac:dyDescent="0.3">
      <c r="A16" s="6" t="s">
        <v>142</v>
      </c>
      <c r="B16" s="21" t="s">
        <v>73</v>
      </c>
      <c r="C16" s="6" t="s">
        <v>62</v>
      </c>
      <c r="D16" s="13">
        <v>4</v>
      </c>
      <c r="E16" s="13">
        <v>37.375610753611497</v>
      </c>
      <c r="F16" s="13">
        <f>D16*E16</f>
        <v>149.50244301444599</v>
      </c>
      <c r="G16" s="13">
        <v>127.18950166522121</v>
      </c>
      <c r="H16" s="13">
        <f>D16*G16</f>
        <v>508.75800666088486</v>
      </c>
      <c r="I16" s="13">
        <f>E16+G16</f>
        <v>164.56511241883271</v>
      </c>
      <c r="J16" s="13">
        <f t="shared" ref="J16:J19" si="2">F16+H16</f>
        <v>658.26044967533085</v>
      </c>
      <c r="K16" s="3"/>
      <c r="L16" s="3"/>
    </row>
    <row r="17" spans="1:12" x14ac:dyDescent="0.3">
      <c r="A17" s="6" t="s">
        <v>143</v>
      </c>
      <c r="B17" s="21" t="s">
        <v>74</v>
      </c>
      <c r="C17" s="6" t="s">
        <v>62</v>
      </c>
      <c r="D17" s="13">
        <v>4</v>
      </c>
      <c r="E17" s="13">
        <v>37.375610753611497</v>
      </c>
      <c r="F17" s="13">
        <f>D17*E17</f>
        <v>149.50244301444599</v>
      </c>
      <c r="G17" s="13">
        <v>127.18950166522121</v>
      </c>
      <c r="H17" s="13">
        <f>D17*G17</f>
        <v>508.75800666088486</v>
      </c>
      <c r="I17" s="13">
        <f>E17+G17</f>
        <v>164.56511241883271</v>
      </c>
      <c r="J17" s="13">
        <f t="shared" si="2"/>
        <v>658.26044967533085</v>
      </c>
      <c r="K17" s="3"/>
      <c r="L17" s="3"/>
    </row>
    <row r="18" spans="1:12" x14ac:dyDescent="0.3">
      <c r="A18" s="6" t="s">
        <v>144</v>
      </c>
      <c r="B18" s="21" t="s">
        <v>75</v>
      </c>
      <c r="C18" s="6" t="s">
        <v>62</v>
      </c>
      <c r="D18" s="13">
        <v>2</v>
      </c>
      <c r="E18" s="13">
        <v>90.766062701833704</v>
      </c>
      <c r="F18" s="13">
        <f>D18*E18</f>
        <v>181.53212540366741</v>
      </c>
      <c r="G18" s="13">
        <v>223.3129646807248</v>
      </c>
      <c r="H18" s="13">
        <f>D18*G18</f>
        <v>446.62592936144961</v>
      </c>
      <c r="I18" s="13">
        <f>E18+G18</f>
        <v>314.07902738255848</v>
      </c>
      <c r="J18" s="13">
        <f t="shared" si="2"/>
        <v>628.15805476511696</v>
      </c>
      <c r="K18" s="3"/>
      <c r="L18" s="3"/>
    </row>
    <row r="19" spans="1:12" x14ac:dyDescent="0.3">
      <c r="A19" s="6" t="s">
        <v>48</v>
      </c>
      <c r="B19" s="21" t="s">
        <v>76</v>
      </c>
      <c r="C19" s="6" t="s">
        <v>62</v>
      </c>
      <c r="D19" s="13">
        <v>4</v>
      </c>
      <c r="E19" s="13">
        <v>208.22735137777849</v>
      </c>
      <c r="F19" s="13">
        <f>D19*E19</f>
        <v>832.90940551111396</v>
      </c>
      <c r="G19" s="13">
        <v>328.55662737367504</v>
      </c>
      <c r="H19" s="13">
        <f>D19*G19</f>
        <v>1314.2265094947002</v>
      </c>
      <c r="I19" s="13">
        <f>E19+G19</f>
        <v>536.78397875145356</v>
      </c>
      <c r="J19" s="13">
        <f t="shared" si="2"/>
        <v>2147.1359150058142</v>
      </c>
      <c r="K19" s="3"/>
      <c r="L19" s="3"/>
    </row>
    <row r="20" spans="1:12" ht="24.6" x14ac:dyDescent="0.3">
      <c r="A20" s="7" t="s">
        <v>11</v>
      </c>
      <c r="B20" s="20" t="s">
        <v>77</v>
      </c>
      <c r="C20" s="7" t="s">
        <v>11</v>
      </c>
      <c r="D20" s="12"/>
      <c r="E20" s="12"/>
      <c r="F20" s="12"/>
      <c r="G20" s="12"/>
      <c r="H20" s="12"/>
      <c r="I20" s="12"/>
      <c r="J20" s="12"/>
      <c r="K20" s="3"/>
      <c r="L20" s="3"/>
    </row>
    <row r="21" spans="1:12" x14ac:dyDescent="0.3">
      <c r="A21" s="6" t="s">
        <v>145</v>
      </c>
      <c r="B21" s="21" t="s">
        <v>78</v>
      </c>
      <c r="C21" s="6" t="s">
        <v>62</v>
      </c>
      <c r="D21" s="13">
        <v>20</v>
      </c>
      <c r="E21" s="13">
        <v>0</v>
      </c>
      <c r="F21" s="13">
        <f>D21*E21</f>
        <v>0</v>
      </c>
      <c r="G21" s="13">
        <v>35.941617093635614</v>
      </c>
      <c r="H21" s="13">
        <f>D21*G21</f>
        <v>718.83234187271228</v>
      </c>
      <c r="I21" s="13">
        <f>E21+G21</f>
        <v>35.941617093635614</v>
      </c>
      <c r="J21" s="13">
        <f t="shared" ref="J21:J27" si="3">F21+H21</f>
        <v>718.83234187271228</v>
      </c>
      <c r="K21" s="3"/>
      <c r="L21" s="3"/>
    </row>
    <row r="22" spans="1:12" x14ac:dyDescent="0.3">
      <c r="A22" s="6" t="s">
        <v>146</v>
      </c>
      <c r="B22" s="21" t="s">
        <v>79</v>
      </c>
      <c r="C22" s="6" t="s">
        <v>62</v>
      </c>
      <c r="D22" s="13">
        <v>20</v>
      </c>
      <c r="E22" s="13">
        <v>0</v>
      </c>
      <c r="F22" s="13">
        <f>D22*E22</f>
        <v>0</v>
      </c>
      <c r="G22" s="13">
        <v>61.604367632564077</v>
      </c>
      <c r="H22" s="13">
        <f>D22*G22</f>
        <v>1232.0873526512814</v>
      </c>
      <c r="I22" s="13">
        <f>E22+G22</f>
        <v>61.604367632564077</v>
      </c>
      <c r="J22" s="13">
        <f t="shared" si="3"/>
        <v>1232.0873526512814</v>
      </c>
      <c r="K22" s="3"/>
      <c r="L22" s="3"/>
    </row>
    <row r="23" spans="1:12" x14ac:dyDescent="0.3">
      <c r="A23" s="6" t="s">
        <v>147</v>
      </c>
      <c r="B23" s="21" t="s">
        <v>80</v>
      </c>
      <c r="C23" s="6" t="s">
        <v>62</v>
      </c>
      <c r="D23" s="13">
        <v>8</v>
      </c>
      <c r="E23" s="13">
        <v>0</v>
      </c>
      <c r="F23" s="13">
        <f>D23*E23</f>
        <v>0</v>
      </c>
      <c r="G23" s="13">
        <v>126.29468962139626</v>
      </c>
      <c r="H23" s="13">
        <f>D23*G23</f>
        <v>1010.3575169711701</v>
      </c>
      <c r="I23" s="13">
        <f>E23+G23</f>
        <v>126.29468962139626</v>
      </c>
      <c r="J23" s="13">
        <f t="shared" si="3"/>
        <v>1010.3575169711701</v>
      </c>
      <c r="K23" s="3"/>
      <c r="L23" s="3"/>
    </row>
    <row r="24" spans="1:12" x14ac:dyDescent="0.3">
      <c r="A24" s="6" t="s">
        <v>148</v>
      </c>
      <c r="B24" s="21" t="s">
        <v>81</v>
      </c>
      <c r="C24" s="6" t="s">
        <v>62</v>
      </c>
      <c r="D24" s="13">
        <v>16</v>
      </c>
      <c r="E24" s="13">
        <v>0</v>
      </c>
      <c r="F24" s="13">
        <f>D24*E24</f>
        <v>0</v>
      </c>
      <c r="G24" s="13">
        <v>216.64776214915688</v>
      </c>
      <c r="H24" s="13">
        <f>D24*G24</f>
        <v>3466.36419438651</v>
      </c>
      <c r="I24" s="13">
        <f>E24+G24</f>
        <v>216.64776214915688</v>
      </c>
      <c r="J24" s="13">
        <f t="shared" si="3"/>
        <v>3466.36419438651</v>
      </c>
      <c r="K24" s="3"/>
      <c r="L24" s="3"/>
    </row>
    <row r="25" spans="1:12" x14ac:dyDescent="0.3">
      <c r="A25" s="6" t="s">
        <v>11</v>
      </c>
      <c r="B25" s="21" t="s">
        <v>11</v>
      </c>
      <c r="C25" s="6" t="s">
        <v>11</v>
      </c>
      <c r="D25" s="14"/>
      <c r="E25" s="14"/>
      <c r="F25" s="14"/>
      <c r="G25" s="14"/>
      <c r="H25" s="14"/>
      <c r="I25" s="14">
        <f>E25+G25</f>
        <v>0</v>
      </c>
      <c r="J25" s="14">
        <f t="shared" si="3"/>
        <v>0</v>
      </c>
      <c r="K25" s="3"/>
      <c r="L25" s="3"/>
    </row>
    <row r="26" spans="1:12" x14ac:dyDescent="0.3">
      <c r="A26" s="6" t="s">
        <v>149</v>
      </c>
      <c r="B26" s="21" t="s">
        <v>82</v>
      </c>
      <c r="C26" s="6" t="s">
        <v>68</v>
      </c>
      <c r="D26" s="13">
        <v>90</v>
      </c>
      <c r="E26" s="13">
        <v>22.691515675458426</v>
      </c>
      <c r="F26" s="13">
        <f>D26*E26</f>
        <v>2042.2364107912583</v>
      </c>
      <c r="G26" s="13">
        <v>44.924153379724558</v>
      </c>
      <c r="H26" s="13">
        <f>D26*G26</f>
        <v>4043.1738041752101</v>
      </c>
      <c r="I26" s="13">
        <f>E26+G26</f>
        <v>67.615669055182991</v>
      </c>
      <c r="J26" s="13">
        <f t="shared" si="3"/>
        <v>6085.4102149664686</v>
      </c>
      <c r="K26" s="3"/>
      <c r="L26" s="3"/>
    </row>
    <row r="27" spans="1:12" x14ac:dyDescent="0.3">
      <c r="A27" s="6" t="s">
        <v>150</v>
      </c>
      <c r="B27" s="21" t="s">
        <v>83</v>
      </c>
      <c r="C27" s="6" t="s">
        <v>68</v>
      </c>
      <c r="D27" s="13">
        <v>150</v>
      </c>
      <c r="E27" s="13">
        <v>42.710067168721793</v>
      </c>
      <c r="F27" s="13">
        <f>D27*E27</f>
        <v>6406.5100753082688</v>
      </c>
      <c r="G27" s="13">
        <v>57.749792674548893</v>
      </c>
      <c r="H27" s="13">
        <f>D27*G27</f>
        <v>8662.4689011823339</v>
      </c>
      <c r="I27" s="13">
        <f>E27+G27</f>
        <v>100.45985984327069</v>
      </c>
      <c r="J27" s="13">
        <f t="shared" si="3"/>
        <v>15068.978976490602</v>
      </c>
      <c r="K27" s="3"/>
      <c r="L27" s="3"/>
    </row>
    <row r="28" spans="1:12" x14ac:dyDescent="0.3">
      <c r="A28" s="15" t="s">
        <v>11</v>
      </c>
      <c r="B28" s="22" t="s">
        <v>84</v>
      </c>
      <c r="C28" s="15" t="s">
        <v>11</v>
      </c>
      <c r="D28" s="16"/>
      <c r="E28" s="16"/>
      <c r="F28" s="16"/>
      <c r="G28" s="16"/>
      <c r="H28" s="16"/>
      <c r="I28" s="16"/>
      <c r="J28" s="16"/>
      <c r="K28" s="3"/>
      <c r="L28" s="3"/>
    </row>
    <row r="29" spans="1:12" x14ac:dyDescent="0.3">
      <c r="A29" s="6" t="s">
        <v>151</v>
      </c>
      <c r="B29" s="21" t="s">
        <v>85</v>
      </c>
      <c r="C29" s="6" t="s">
        <v>86</v>
      </c>
      <c r="D29" s="13">
        <v>10</v>
      </c>
      <c r="E29" s="13">
        <v>0</v>
      </c>
      <c r="F29" s="13">
        <f>D29*E29</f>
        <v>0</v>
      </c>
      <c r="G29" s="13">
        <v>359.35881118995707</v>
      </c>
      <c r="H29" s="13">
        <f>D29*G29</f>
        <v>3593.5881118995708</v>
      </c>
      <c r="I29" s="13">
        <f>E29+G29</f>
        <v>359.35881118995707</v>
      </c>
      <c r="J29" s="13">
        <f>F29+H29</f>
        <v>3593.5881118995708</v>
      </c>
      <c r="K29" s="3"/>
      <c r="L29" s="3"/>
    </row>
    <row r="30" spans="1:12" x14ac:dyDescent="0.3">
      <c r="A30" s="15" t="s">
        <v>11</v>
      </c>
      <c r="B30" s="22" t="s">
        <v>87</v>
      </c>
      <c r="C30" s="15" t="s">
        <v>11</v>
      </c>
      <c r="D30" s="16"/>
      <c r="E30" s="16"/>
      <c r="F30" s="16"/>
      <c r="G30" s="16"/>
      <c r="H30" s="16"/>
      <c r="I30" s="16"/>
      <c r="J30" s="16"/>
      <c r="K30" s="3"/>
      <c r="L30" s="3"/>
    </row>
    <row r="31" spans="1:12" x14ac:dyDescent="0.3">
      <c r="A31" s="6" t="s">
        <v>152</v>
      </c>
      <c r="B31" s="21" t="s">
        <v>88</v>
      </c>
      <c r="C31" s="6" t="s">
        <v>86</v>
      </c>
      <c r="D31" s="13">
        <v>15</v>
      </c>
      <c r="E31" s="13">
        <v>0</v>
      </c>
      <c r="F31" s="13">
        <f>D31*E31</f>
        <v>0</v>
      </c>
      <c r="G31" s="13">
        <v>539.04395275957552</v>
      </c>
      <c r="H31" s="13">
        <f>D31*G31</f>
        <v>8085.6592913936329</v>
      </c>
      <c r="I31" s="13">
        <f>E31+G31</f>
        <v>539.04395275957552</v>
      </c>
      <c r="J31" s="13">
        <f>F31+H31</f>
        <v>8085.6592913936329</v>
      </c>
      <c r="K31" s="3"/>
      <c r="L31" s="3"/>
    </row>
    <row r="32" spans="1:12" x14ac:dyDescent="0.3">
      <c r="A32" s="6" t="s">
        <v>11</v>
      </c>
      <c r="B32" s="21" t="s">
        <v>11</v>
      </c>
      <c r="C32" s="6" t="s">
        <v>11</v>
      </c>
      <c r="D32" s="13"/>
      <c r="E32" s="13"/>
      <c r="F32" s="13"/>
      <c r="G32" s="13"/>
      <c r="H32" s="13"/>
      <c r="I32" s="13">
        <f>E32+G32</f>
        <v>0</v>
      </c>
      <c r="J32" s="13">
        <f>F32+H32</f>
        <v>0</v>
      </c>
      <c r="K32" s="3"/>
      <c r="L32" s="3"/>
    </row>
    <row r="33" spans="1:12" x14ac:dyDescent="0.3">
      <c r="A33" s="7" t="s">
        <v>11</v>
      </c>
      <c r="B33" s="20" t="s">
        <v>89</v>
      </c>
      <c r="C33" s="7" t="s">
        <v>11</v>
      </c>
      <c r="D33" s="12"/>
      <c r="E33" s="12"/>
      <c r="F33" s="12"/>
      <c r="G33" s="12"/>
      <c r="H33" s="12"/>
      <c r="I33" s="12"/>
      <c r="J33" s="12"/>
      <c r="K33" s="3"/>
      <c r="L33" s="3"/>
    </row>
    <row r="34" spans="1:12" x14ac:dyDescent="0.3">
      <c r="A34" s="6" t="s">
        <v>11</v>
      </c>
      <c r="B34" s="21" t="s">
        <v>90</v>
      </c>
      <c r="C34" s="6" t="s">
        <v>86</v>
      </c>
      <c r="D34" s="13">
        <v>15</v>
      </c>
      <c r="E34" s="13">
        <v>0</v>
      </c>
      <c r="F34" s="13">
        <f>D34*E34</f>
        <v>0</v>
      </c>
      <c r="G34" s="13">
        <v>539.04395275957552</v>
      </c>
      <c r="H34" s="13">
        <f>D34*G34</f>
        <v>8085.6592913936329</v>
      </c>
      <c r="I34" s="13">
        <f>E34+G34</f>
        <v>539.04395275957552</v>
      </c>
      <c r="J34" s="13">
        <f>F34+H34</f>
        <v>8085.6592913936329</v>
      </c>
      <c r="K34" s="3"/>
      <c r="L34" s="3"/>
    </row>
    <row r="35" spans="1:12" x14ac:dyDescent="0.3">
      <c r="A35" s="15" t="s">
        <v>11</v>
      </c>
      <c r="B35" s="22" t="s">
        <v>91</v>
      </c>
      <c r="C35" s="15" t="s">
        <v>11</v>
      </c>
      <c r="D35" s="16"/>
      <c r="E35" s="16"/>
      <c r="F35" s="16"/>
      <c r="G35" s="16"/>
      <c r="H35" s="16"/>
      <c r="I35" s="16"/>
      <c r="J35" s="16"/>
      <c r="K35" s="3"/>
      <c r="L35" s="3"/>
    </row>
    <row r="36" spans="1:12" x14ac:dyDescent="0.3">
      <c r="A36" s="15" t="s">
        <v>11</v>
      </c>
      <c r="B36" s="22" t="s">
        <v>92</v>
      </c>
      <c r="C36" s="15" t="s">
        <v>11</v>
      </c>
      <c r="D36" s="16"/>
      <c r="E36" s="16"/>
      <c r="F36" s="16"/>
      <c r="G36" s="16"/>
      <c r="H36" s="16"/>
      <c r="I36" s="16"/>
      <c r="J36" s="16"/>
      <c r="K36" s="3"/>
      <c r="L36" s="3"/>
    </row>
    <row r="37" spans="1:12" x14ac:dyDescent="0.3">
      <c r="A37" s="6" t="s">
        <v>46</v>
      </c>
      <c r="B37" s="21" t="s">
        <v>93</v>
      </c>
      <c r="C37" s="6" t="s">
        <v>86</v>
      </c>
      <c r="D37" s="13">
        <v>15</v>
      </c>
      <c r="E37" s="13">
        <v>0</v>
      </c>
      <c r="F37" s="13">
        <f>D37*E37</f>
        <v>0</v>
      </c>
      <c r="G37" s="13">
        <v>641.71789881384893</v>
      </c>
      <c r="H37" s="13">
        <f>D37*G37</f>
        <v>9625.7684822077335</v>
      </c>
      <c r="I37" s="13">
        <f>E37+G37</f>
        <v>641.71789881384893</v>
      </c>
      <c r="J37" s="13">
        <f>F37+H37</f>
        <v>9625.7684822077335</v>
      </c>
      <c r="K37" s="3"/>
      <c r="L37" s="3"/>
    </row>
    <row r="38" spans="1:12" x14ac:dyDescent="0.3">
      <c r="A38" s="6" t="s">
        <v>153</v>
      </c>
      <c r="B38" s="21" t="s">
        <v>94</v>
      </c>
      <c r="C38" s="6" t="s">
        <v>11</v>
      </c>
      <c r="D38" s="13"/>
      <c r="E38" s="13"/>
      <c r="F38" s="13">
        <f>Parametry!B33/100*F4+Parametry!B33/100*F5+Parametry!B33/100*F6+Parametry!B33/100*F8+Parametry!B33/100*F11+Parametry!B33/100*F12+Parametry!B33/100*F13+Parametry!B33/100*F14+Parametry!B33/100*F16+Parametry!B33/100*F17+Parametry!B33/100*F18+Parametry!B33/100*F19+Parametry!B33/100*F21+Parametry!B33/100*F22+Parametry!B33/100*F23+Parametry!B33/100*F24+Parametry!B33/100*F26+Parametry!B33/100*F27+Parametry!B33/100*F29+Parametry!B33/100*F31+Parametry!B33/100*F34+Parametry!B33/100*F37</f>
        <v>35911.550675075297</v>
      </c>
      <c r="G38" s="13"/>
      <c r="H38" s="13"/>
      <c r="I38" s="13">
        <f>E38+G38</f>
        <v>0</v>
      </c>
      <c r="J38" s="13">
        <f>F38+H38</f>
        <v>35911.550675075297</v>
      </c>
      <c r="K38" s="3"/>
      <c r="L38" s="3"/>
    </row>
    <row r="39" spans="1:12" x14ac:dyDescent="0.3">
      <c r="A39" s="4" t="s">
        <v>11</v>
      </c>
      <c r="B39" s="19" t="s">
        <v>95</v>
      </c>
      <c r="C39" s="4" t="s">
        <v>11</v>
      </c>
      <c r="D39" s="11"/>
      <c r="E39" s="11"/>
      <c r="F39" s="11">
        <f>SUM(F3:F38)</f>
        <v>754142.56417658099</v>
      </c>
      <c r="G39" s="11"/>
      <c r="H39" s="11">
        <f>SUM(H3:H38)</f>
        <v>98012.321428167983</v>
      </c>
      <c r="I39" s="11"/>
      <c r="J39" s="11">
        <f>SUM(J3:J38)</f>
        <v>852154.88560474908</v>
      </c>
      <c r="K39" s="3"/>
      <c r="L39" s="3"/>
    </row>
    <row r="40" spans="1:12" x14ac:dyDescent="0.3">
      <c r="A40" s="6" t="s">
        <v>11</v>
      </c>
      <c r="B40" s="21" t="s">
        <v>11</v>
      </c>
      <c r="C40" s="6" t="s">
        <v>11</v>
      </c>
      <c r="D40" s="13"/>
      <c r="E40" s="13"/>
      <c r="F40" s="13"/>
      <c r="G40" s="13"/>
      <c r="H40" s="13"/>
      <c r="I40" s="13">
        <f>E40+G40</f>
        <v>0</v>
      </c>
      <c r="J40" s="13">
        <f>F40+H40</f>
        <v>0</v>
      </c>
      <c r="K40" s="3"/>
      <c r="L40" s="3"/>
    </row>
    <row r="41" spans="1:12" x14ac:dyDescent="0.3">
      <c r="A41" s="4" t="s">
        <v>11</v>
      </c>
      <c r="B41" s="19" t="s">
        <v>96</v>
      </c>
      <c r="C41" s="4" t="s">
        <v>11</v>
      </c>
      <c r="D41" s="11"/>
      <c r="E41" s="11"/>
      <c r="F41" s="11"/>
      <c r="G41" s="11"/>
      <c r="H41" s="11"/>
      <c r="I41" s="11"/>
      <c r="J41" s="11"/>
      <c r="K41" s="3"/>
      <c r="L41" s="3"/>
    </row>
    <row r="42" spans="1:12" x14ac:dyDescent="0.3">
      <c r="A42" s="7" t="s">
        <v>11</v>
      </c>
      <c r="B42" s="20" t="s">
        <v>97</v>
      </c>
      <c r="C42" s="7" t="s">
        <v>11</v>
      </c>
      <c r="D42" s="12"/>
      <c r="E42" s="12"/>
      <c r="F42" s="12"/>
      <c r="G42" s="12"/>
      <c r="H42" s="12"/>
      <c r="I42" s="12"/>
      <c r="J42" s="12"/>
      <c r="K42" s="3"/>
      <c r="L42" s="3"/>
    </row>
    <row r="43" spans="1:12" x14ac:dyDescent="0.3">
      <c r="A43" s="6" t="s">
        <v>154</v>
      </c>
      <c r="B43" s="21" t="s">
        <v>98</v>
      </c>
      <c r="C43" s="6" t="s">
        <v>68</v>
      </c>
      <c r="D43" s="13">
        <v>55</v>
      </c>
      <c r="E43" s="13">
        <v>0</v>
      </c>
      <c r="F43" s="13">
        <f>D43*E43</f>
        <v>0</v>
      </c>
      <c r="G43" s="13">
        <v>282.35908762389192</v>
      </c>
      <c r="H43" s="13">
        <f>D43*G43</f>
        <v>15529.749819314056</v>
      </c>
      <c r="I43" s="13">
        <f>E43+G43</f>
        <v>282.35908762389192</v>
      </c>
      <c r="J43" s="13">
        <f>F43+H43</f>
        <v>15529.749819314056</v>
      </c>
      <c r="K43" s="3"/>
      <c r="L43" s="3"/>
    </row>
    <row r="44" spans="1:12" x14ac:dyDescent="0.3">
      <c r="A44" s="6" t="s">
        <v>155</v>
      </c>
      <c r="B44" s="21" t="s">
        <v>99</v>
      </c>
      <c r="C44" s="6" t="s">
        <v>68</v>
      </c>
      <c r="D44" s="13">
        <v>55</v>
      </c>
      <c r="E44" s="13">
        <v>0</v>
      </c>
      <c r="F44" s="13">
        <f>D44*E44</f>
        <v>0</v>
      </c>
      <c r="G44" s="13">
        <v>359.35881118995707</v>
      </c>
      <c r="H44" s="13">
        <f>D44*G44</f>
        <v>19764.73461544764</v>
      </c>
      <c r="I44" s="13">
        <f>E44+G44</f>
        <v>359.35881118995707</v>
      </c>
      <c r="J44" s="13">
        <f>F44+H44</f>
        <v>19764.73461544764</v>
      </c>
      <c r="K44" s="3"/>
      <c r="L44" s="3"/>
    </row>
    <row r="45" spans="1:12" x14ac:dyDescent="0.3">
      <c r="A45" s="15" t="s">
        <v>11</v>
      </c>
      <c r="B45" s="22" t="s">
        <v>100</v>
      </c>
      <c r="C45" s="15" t="s">
        <v>11</v>
      </c>
      <c r="D45" s="17"/>
      <c r="E45" s="17"/>
      <c r="F45" s="17"/>
      <c r="G45" s="17"/>
      <c r="H45" s="17"/>
      <c r="I45" s="17"/>
      <c r="J45" s="17"/>
      <c r="K45" s="3"/>
      <c r="L45" s="3"/>
    </row>
    <row r="46" spans="1:12" x14ac:dyDescent="0.3">
      <c r="A46" s="6" t="s">
        <v>156</v>
      </c>
      <c r="B46" s="21" t="s">
        <v>101</v>
      </c>
      <c r="C46" s="6" t="s">
        <v>68</v>
      </c>
      <c r="D46" s="13">
        <v>110</v>
      </c>
      <c r="E46" s="13">
        <v>0</v>
      </c>
      <c r="F46" s="13">
        <f>D46*E46</f>
        <v>0</v>
      </c>
      <c r="G46" s="13">
        <v>94.976268087522897</v>
      </c>
      <c r="H46" s="13">
        <f>D46*G46</f>
        <v>10447.389489627518</v>
      </c>
      <c r="I46" s="13">
        <f>E46+G46</f>
        <v>94.976268087522897</v>
      </c>
      <c r="J46" s="13">
        <f>F46+H46</f>
        <v>10447.389489627518</v>
      </c>
      <c r="K46" s="3"/>
      <c r="L46" s="3"/>
    </row>
    <row r="47" spans="1:12" x14ac:dyDescent="0.3">
      <c r="A47" s="7" t="s">
        <v>11</v>
      </c>
      <c r="B47" s="20" t="s">
        <v>102</v>
      </c>
      <c r="C47" s="7" t="s">
        <v>11</v>
      </c>
      <c r="D47" s="12"/>
      <c r="E47" s="12"/>
      <c r="F47" s="12"/>
      <c r="G47" s="12"/>
      <c r="H47" s="12"/>
      <c r="I47" s="12"/>
      <c r="J47" s="12"/>
      <c r="K47" s="3"/>
      <c r="L47" s="3"/>
    </row>
    <row r="48" spans="1:12" x14ac:dyDescent="0.3">
      <c r="A48" s="6" t="s">
        <v>157</v>
      </c>
      <c r="B48" s="21" t="s">
        <v>103</v>
      </c>
      <c r="C48" s="6" t="s">
        <v>68</v>
      </c>
      <c r="D48" s="13">
        <v>220</v>
      </c>
      <c r="E48" s="13">
        <v>2.6729641821950518</v>
      </c>
      <c r="F48" s="13">
        <f>D48*E48</f>
        <v>588.05212008291142</v>
      </c>
      <c r="G48" s="13">
        <v>15.406827882780922</v>
      </c>
      <c r="H48" s="13">
        <f>D48*G48</f>
        <v>3389.502134211803</v>
      </c>
      <c r="I48" s="13">
        <f>E48+G48</f>
        <v>18.079792064975972</v>
      </c>
      <c r="J48" s="13">
        <f>F48+H48</f>
        <v>3977.5542542947142</v>
      </c>
      <c r="K48" s="3"/>
      <c r="L48" s="3"/>
    </row>
    <row r="49" spans="1:12" x14ac:dyDescent="0.3">
      <c r="A49" s="7" t="s">
        <v>11</v>
      </c>
      <c r="B49" s="20" t="s">
        <v>104</v>
      </c>
      <c r="C49" s="7" t="s">
        <v>11</v>
      </c>
      <c r="D49" s="12"/>
      <c r="E49" s="12"/>
      <c r="F49" s="12"/>
      <c r="G49" s="12"/>
      <c r="H49" s="12"/>
      <c r="I49" s="12"/>
      <c r="J49" s="12"/>
      <c r="K49" s="3"/>
      <c r="L49" s="3"/>
    </row>
    <row r="50" spans="1:12" x14ac:dyDescent="0.3">
      <c r="A50" s="6" t="s">
        <v>158</v>
      </c>
      <c r="B50" s="21" t="s">
        <v>98</v>
      </c>
      <c r="C50" s="6" t="s">
        <v>68</v>
      </c>
      <c r="D50" s="13">
        <v>55</v>
      </c>
      <c r="E50" s="13">
        <v>0</v>
      </c>
      <c r="F50" s="13">
        <f>D50*E50</f>
        <v>0</v>
      </c>
      <c r="G50" s="13">
        <v>121.92387694578976</v>
      </c>
      <c r="H50" s="13">
        <f>D50*G50</f>
        <v>6705.8132320184368</v>
      </c>
      <c r="I50" s="13">
        <f>E50+G50</f>
        <v>121.92387694578976</v>
      </c>
      <c r="J50" s="13">
        <f>F50+H50</f>
        <v>6705.8132320184368</v>
      </c>
      <c r="K50" s="3"/>
      <c r="L50" s="3"/>
    </row>
    <row r="51" spans="1:12" x14ac:dyDescent="0.3">
      <c r="A51" s="6" t="s">
        <v>159</v>
      </c>
      <c r="B51" s="21" t="s">
        <v>99</v>
      </c>
      <c r="C51" s="6" t="s">
        <v>68</v>
      </c>
      <c r="D51" s="13">
        <v>55</v>
      </c>
      <c r="E51" s="13">
        <v>0</v>
      </c>
      <c r="F51" s="13">
        <f>D51*E51</f>
        <v>0</v>
      </c>
      <c r="G51" s="13">
        <v>160.42373872882234</v>
      </c>
      <c r="H51" s="13">
        <f>D51*G51</f>
        <v>8823.3056300852295</v>
      </c>
      <c r="I51" s="13">
        <f>E51+G51</f>
        <v>160.42373872882234</v>
      </c>
      <c r="J51" s="13">
        <f>F51+H51</f>
        <v>8823.3056300852295</v>
      </c>
      <c r="K51" s="3"/>
      <c r="L51" s="3"/>
    </row>
    <row r="52" spans="1:12" x14ac:dyDescent="0.3">
      <c r="A52" s="7" t="s">
        <v>11</v>
      </c>
      <c r="B52" s="20" t="s">
        <v>105</v>
      </c>
      <c r="C52" s="7" t="s">
        <v>11</v>
      </c>
      <c r="D52" s="12"/>
      <c r="E52" s="12"/>
      <c r="F52" s="12"/>
      <c r="G52" s="12"/>
      <c r="H52" s="12"/>
      <c r="I52" s="12"/>
      <c r="J52" s="12"/>
      <c r="K52" s="3"/>
      <c r="L52" s="3"/>
    </row>
    <row r="53" spans="1:12" x14ac:dyDescent="0.3">
      <c r="A53" s="6" t="s">
        <v>160</v>
      </c>
      <c r="B53" s="21" t="s">
        <v>106</v>
      </c>
      <c r="C53" s="6" t="s">
        <v>107</v>
      </c>
      <c r="D53" s="13">
        <v>15</v>
      </c>
      <c r="E53" s="13">
        <v>0</v>
      </c>
      <c r="F53" s="13">
        <f>D53*E53</f>
        <v>0</v>
      </c>
      <c r="G53" s="13">
        <v>564.70670329850395</v>
      </c>
      <c r="H53" s="13">
        <f>D53*G53</f>
        <v>8470.60054947756</v>
      </c>
      <c r="I53" s="13">
        <f>E53+G53</f>
        <v>564.70670329850395</v>
      </c>
      <c r="J53" s="13">
        <f>F53+H53</f>
        <v>8470.60054947756</v>
      </c>
      <c r="K53" s="3"/>
      <c r="L53" s="3"/>
    </row>
    <row r="54" spans="1:12" x14ac:dyDescent="0.3">
      <c r="A54" s="4" t="s">
        <v>11</v>
      </c>
      <c r="B54" s="19" t="s">
        <v>108</v>
      </c>
      <c r="C54" s="4" t="s">
        <v>11</v>
      </c>
      <c r="D54" s="11"/>
      <c r="E54" s="11"/>
      <c r="F54" s="11">
        <f>SUM(F42:F53)</f>
        <v>588.05212008291142</v>
      </c>
      <c r="G54" s="11"/>
      <c r="H54" s="11">
        <f>SUM(H42:H53)</f>
        <v>73131.095470182248</v>
      </c>
      <c r="I54" s="11"/>
      <c r="J54" s="11">
        <f>SUM(J42:J53)</f>
        <v>73719.147590265158</v>
      </c>
      <c r="K54" s="3"/>
      <c r="L54" s="3"/>
    </row>
    <row r="55" spans="1:12" x14ac:dyDescent="0.3">
      <c r="A55" s="6" t="s">
        <v>11</v>
      </c>
      <c r="B55" s="21" t="s">
        <v>11</v>
      </c>
      <c r="C55" s="6" t="s">
        <v>11</v>
      </c>
      <c r="D55" s="13"/>
      <c r="E55" s="13"/>
      <c r="F55" s="13"/>
      <c r="G55" s="13"/>
      <c r="H55" s="13"/>
      <c r="I55" s="13"/>
      <c r="J55" s="13"/>
      <c r="K55" s="3"/>
      <c r="L55" s="3"/>
    </row>
    <row r="56" spans="1:12" x14ac:dyDescent="0.3">
      <c r="A56" s="6" t="s">
        <v>11</v>
      </c>
      <c r="B56" s="21" t="s">
        <v>11</v>
      </c>
      <c r="C56" s="6" t="s">
        <v>11</v>
      </c>
      <c r="D56" s="13"/>
      <c r="E56" s="13"/>
      <c r="F56" s="13"/>
      <c r="G56" s="13"/>
      <c r="H56" s="13"/>
      <c r="I56" s="13"/>
      <c r="J56" s="13"/>
      <c r="K56" s="3"/>
      <c r="L56" s="3"/>
    </row>
    <row r="57" spans="1:12" x14ac:dyDescent="0.3">
      <c r="A57" s="6" t="s">
        <v>11</v>
      </c>
      <c r="B57" s="21" t="s">
        <v>11</v>
      </c>
      <c r="C57" s="6" t="s">
        <v>11</v>
      </c>
      <c r="D57" s="13"/>
      <c r="E57" s="13"/>
      <c r="F57" s="13"/>
      <c r="G57" s="13"/>
      <c r="H57" s="13"/>
      <c r="I57" s="13"/>
      <c r="J57" s="13"/>
      <c r="K57" s="3"/>
      <c r="L57" s="3"/>
    </row>
  </sheetData>
  <pageMargins left="0.70866141732283472" right="0.70866141732283472" top="0.78740157480314965" bottom="0.78740157480314965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Parametry</vt:lpstr>
      <vt:lpstr>Rekapitulace</vt:lpstr>
      <vt:lpstr>Výkaz výměr</vt:lpstr>
      <vt:lpstr>Parametry!Oblast_tisku</vt:lpstr>
      <vt:lpstr>Rekapitulace!Oblast_tisku</vt:lpstr>
      <vt:lpstr>'Výkaz výměr'!Oblast_tisku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</dc:creator>
  <cp:lastModifiedBy>Marušák Martin</cp:lastModifiedBy>
  <cp:lastPrinted>2024-06-26T08:19:06Z</cp:lastPrinted>
  <dcterms:created xsi:type="dcterms:W3CDTF">2024-06-26T08:17:20Z</dcterms:created>
  <dcterms:modified xsi:type="dcterms:W3CDTF">2024-10-03T12:06:49Z</dcterms:modified>
</cp:coreProperties>
</file>